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3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Client Setup Checklist" sheetId="2" state="visible" r:id="rId4"/>
    <sheet name="Billings vs Contract" sheetId="3" state="visible" r:id="rId5"/>
    <sheet name="Retainage Release" sheetId="4" state="visible" r:id="rId6"/>
    <sheet name="Overhead Recovery Rate" sheetId="5" state="visible" r:id="rId7"/>
    <sheet name="Job Close-Out" sheetId="6" state="visible" r:id="rId8"/>
    <sheet name="Subcontractor Register" sheetId="7" state="visible" r:id="rId9"/>
    <sheet name="Pricing and Scripts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6" authorId="0">
      <text>
        <r>
          <rPr>
            <sz val="10"/>
            <rFont val="Arial"/>
            <family val="2"/>
          </rPr>
          <t xml:space="preserve">Percentage the customer may hold back under the contract. Enter 0.05 for 5%.</t>
        </r>
      </text>
    </comment>
  </commentList>
</comments>
</file>

<file path=xl/sharedStrings.xml><?xml version="1.0" encoding="utf-8"?>
<sst xmlns="http://schemas.openxmlformats.org/spreadsheetml/2006/main" count="231" uniqueCount="202">
  <si>
    <t xml:space="preserve">The Construction Bookkeeper — Field Kit</t>
  </si>
  <si>
    <t xml:space="preserve">Editable copies of the seven tools printed in the book. Paperkeel Press.</t>
  </si>
  <si>
    <t xml:space="preserve">How to use this workbook</t>
  </si>
  <si>
    <t xml:space="preserve">Blue text is something you type. Black text is a formula — leave it alone.</t>
  </si>
  <si>
    <t xml:space="preserve">Yellow cells are the ones to fill in first on each sheet.</t>
  </si>
  <si>
    <t xml:space="preserve">Every sheet carries one example row in grey so you can see the expected format. Delete it.</t>
  </si>
  <si>
    <t xml:space="preserve">Sheet</t>
  </si>
  <si>
    <t xml:space="preserve">What it does</t>
  </si>
  <si>
    <t xml:space="preserve">Client Setup Checklist</t>
  </si>
  <si>
    <t xml:space="preserve">The seven-point configuration from Chapter 12.</t>
  </si>
  <si>
    <t xml:space="preserve">Billings vs Contract</t>
  </si>
  <si>
    <t xml:space="preserve">One sheet per job. Contract sum, change orders, billed to date, remaining.</t>
  </si>
  <si>
    <t xml:space="preserve">Retainage Release</t>
  </si>
  <si>
    <t xml:space="preserve">Both directions — held from your client, and held by your client from subs.</t>
  </si>
  <si>
    <t xml:space="preserve">Overhead Recovery Rate</t>
  </si>
  <si>
    <t xml:space="preserve">Last year in, this year’s rate out, with every base labelled.</t>
  </si>
  <si>
    <t xml:space="preserve">Job Close-Out</t>
  </si>
  <si>
    <t xml:space="preserve">Actual against estimate, line by line, feeding the next quote.</t>
  </si>
  <si>
    <t xml:space="preserve">Subcontractor Register</t>
  </si>
  <si>
    <t xml:space="preserve">Credentials, expiries, tax records.</t>
  </si>
  <si>
    <t xml:space="preserve">Pricing and Scripts</t>
  </si>
  <si>
    <t xml:space="preserve">Tier lines and client sentences on one page.</t>
  </si>
  <si>
    <t xml:space="preserve">A boundary worth keeping</t>
  </si>
  <si>
    <t xml:space="preserve">These are bookkeeping working papers, not accounting policy. Deposit treatment, revenue</t>
  </si>
  <si>
    <t xml:space="preserve">recognition, work-in-progress and worker classification belong to the client’s CPA or tax</t>
  </si>
  <si>
    <t xml:space="preserve">adviser, informed by the contract, the method and the jurisdiction. The book says where to stop.</t>
  </si>
  <si>
    <t xml:space="preserve">Chapter 12. Tick each line once it is configured and tested.</t>
  </si>
  <si>
    <t xml:space="preserve">#</t>
  </si>
  <si>
    <t xml:space="preserve">Configuration step</t>
  </si>
  <si>
    <t xml:space="preserve">Done</t>
  </si>
  <si>
    <t xml:space="preserve">Note</t>
  </si>
  <si>
    <t xml:space="preserve">Job tracking enabled; naming convention set (code + name, e.g. HEN-24 Henderson Kitchen); finished jobs archived.</t>
  </si>
  <si>
    <t xml:space="preserve">No</t>
  </si>
  <si>
    <t xml:space="preserve">Chart of accounts mirrors the five cost codes — materials, labor, subcontractors, equipment, other direct — with overhead cleanly separate.</t>
  </si>
  <si>
    <t xml:space="preserve">Deposit or contract-liability workflow established under the client’s documented policy; receipt-and-release cycle tested once.</t>
  </si>
  <si>
    <t xml:space="preserve">Retainage subledger established; conditional and unconditional rights separated; subcontractor holdbacks tracked; release conditions and dates documented.</t>
  </si>
  <si>
    <t xml:space="preserve">Billings-versus-contract table built per active job (contract sum, change orders, billed to date, remaining, outstanding).</t>
  </si>
  <si>
    <t xml:space="preserve">Bill entry configured so the job field is required or unmissable.</t>
  </si>
  <si>
    <t xml:space="preserve">Monthly report pack templated: job profitability, cost-versus-budget by code, aged billings, retainage schedule.</t>
  </si>
  <si>
    <t xml:space="preserve">Configured</t>
  </si>
  <si>
    <t xml:space="preserve">Billings vs Contract Tracker</t>
  </si>
  <si>
    <t xml:space="preserve">Chapter 7. One sheet per job. Fill the yellow cells; the rest computes.</t>
  </si>
  <si>
    <t xml:space="preserve">Job</t>
  </si>
  <si>
    <t xml:space="preserve">HEN-24 Henderson Kitchen</t>
  </si>
  <si>
    <t xml:space="preserve">Original contract sum</t>
  </si>
  <si>
    <t xml:space="preserve">Retainage rate</t>
  </si>
  <si>
    <t xml:space="preserve">Line</t>
  </si>
  <si>
    <t xml:space="preserve">Amount</t>
  </si>
  <si>
    <t xml:space="preserve">Date</t>
  </si>
  <si>
    <t xml:space="preserve">Paid?</t>
  </si>
  <si>
    <t xml:space="preserve">Days out</t>
  </si>
  <si>
    <t xml:space="preserve">What stage it represented</t>
  </si>
  <si>
    <t xml:space="preserve">Change order 1: second vanity connection</t>
  </si>
  <si>
    <t xml:space="preserve">2026-03-02</t>
  </si>
  <si>
    <t xml:space="preserve">Yes</t>
  </si>
  <si>
    <t xml:space="preserve">Deposit (received; treatment per policy)</t>
  </si>
  <si>
    <t xml:space="preserve">2026-01-14</t>
  </si>
  <si>
    <t xml:space="preserve">Billing 1 — framing stage</t>
  </si>
  <si>
    <t xml:space="preserve">2026-02-18</t>
  </si>
  <si>
    <t xml:space="preserve">Billing 2 — services stage</t>
  </si>
  <si>
    <t xml:space="preserve">2026-03-20</t>
  </si>
  <si>
    <t xml:space="preserve">Adjusted contract sum</t>
  </si>
  <si>
    <t xml:space="preserve">Billed to date (including deposit)</t>
  </si>
  <si>
    <t xml:space="preserve">Remaining to bill</t>
  </si>
  <si>
    <t xml:space="preserve">Retainage withheld to date</t>
  </si>
  <si>
    <t xml:space="preserve">Outstanding (sent, unpaid)</t>
  </si>
  <si>
    <t xml:space="preserve">Example row shading is grey — replace it with the real job and delete what you do not need.</t>
  </si>
  <si>
    <t xml:space="preserve">Retainage Release Schedule</t>
  </si>
  <si>
    <t xml:space="preserve">Chapter 8. Both directions. Conditional and unconditional kept apart.</t>
  </si>
  <si>
    <t xml:space="preserve">Job / subcontractor</t>
  </si>
  <si>
    <t xml:space="preserve">Direction</t>
  </si>
  <si>
    <t xml:space="preserve">Billing amt</t>
  </si>
  <si>
    <t xml:space="preserve">Rate</t>
  </si>
  <si>
    <t xml:space="preserve">Retained</t>
  </si>
  <si>
    <t xml:space="preserve">Release condition</t>
  </si>
  <si>
    <t xml:space="preserve">Expected date</t>
  </si>
  <si>
    <t xml:space="preserve">Status</t>
  </si>
  <si>
    <t xml:space="preserve">Held from us</t>
  </si>
  <si>
    <t xml:space="preserve">Final sign-off</t>
  </si>
  <si>
    <t xml:space="preserve">2026-06-30</t>
  </si>
  <si>
    <t xml:space="preserve">Conditional</t>
  </si>
  <si>
    <t xml:space="preserve">Marco Tile — HEN-24</t>
  </si>
  <si>
    <t xml:space="preserve">We hold from sub</t>
  </si>
  <si>
    <t xml:space="preserve">Defects period ends</t>
  </si>
  <si>
    <t xml:space="preserve">2026-07-31</t>
  </si>
  <si>
    <t xml:space="preserve">Total held from us</t>
  </si>
  <si>
    <t xml:space="preserve">Total we hold from subs</t>
  </si>
  <si>
    <t xml:space="preserve">Net retainage exposure</t>
  </si>
  <si>
    <t xml:space="preserve">Classification between receivable and contract asset is the client’s accountant’s call. This schedule records the facts, not the policy.</t>
  </si>
  <si>
    <t xml:space="preserve">Chapter 6. Built once a year. Every percentage names its base.</t>
  </si>
  <si>
    <t xml:space="preserve">Inputs — last year, from the books</t>
  </si>
  <si>
    <t xml:space="preserve">Vehicle and trailer (fuel, insurance, repairs)</t>
  </si>
  <si>
    <t xml:space="preserve">Storage or workshop rent</t>
  </si>
  <si>
    <t xml:space="preserve">General liability and equipment insurance</t>
  </si>
  <si>
    <t xml:space="preserve">Phone, software, bookkeeping, registrations, small tools</t>
  </si>
  <si>
    <t xml:space="preserve">Total annual overhead</t>
  </si>
  <si>
    <t xml:space="preserve">Expected direct costs this year</t>
  </si>
  <si>
    <t xml:space="preserve">Target operating margin on revenue</t>
  </si>
  <si>
    <t xml:space="preserve">Outputs — name the base every time</t>
  </si>
  <si>
    <t xml:space="preserve">Overhead markup on direct cost</t>
  </si>
  <si>
    <t xml:space="preserve">Overhead ÷ direct cost. A markup, not a margin.</t>
  </si>
  <si>
    <t xml:space="preserve">Break-even revenue</t>
  </si>
  <si>
    <t xml:space="preserve">Direct cost + overhead. No profit in it.</t>
  </si>
  <si>
    <t xml:space="preserve">Break-even gross margin on revenue</t>
  </si>
  <si>
    <t xml:space="preserve">Overhead ÷ break-even revenue.</t>
  </si>
  <si>
    <t xml:space="preserve">Revenue needed for the target margin</t>
  </si>
  <si>
    <t xml:space="preserve">Guarded: a 100% target would divide by zero.</t>
  </si>
  <si>
    <t xml:space="preserve">Operating profit at that revenue</t>
  </si>
  <si>
    <t xml:space="preserve">Revenue less direct cost less overhead.</t>
  </si>
  <si>
    <t xml:space="preserve">Check — operating margin on revenue</t>
  </si>
  <si>
    <t xml:space="preserve">Must equal the target above.</t>
  </si>
  <si>
    <t xml:space="preserve">A quoting tool built from the client’s own history. Not an allocation policy for financial statements, and not a tax position.</t>
  </si>
  <si>
    <t xml:space="preserve">Job Close-Out Report</t>
  </si>
  <si>
    <t xml:space="preserve">Chapter 4. Actual against estimate, line by line. This page prices the next quote.</t>
  </si>
  <si>
    <t xml:space="preserve">Original contract sum (as quoted)</t>
  </si>
  <si>
    <t xml:space="preserve">The quote you priced against.</t>
  </si>
  <si>
    <t xml:space="preserve">Final contract income (incl. change orders)</t>
  </si>
  <si>
    <t xml:space="preserve">What the job actually billed.</t>
  </si>
  <si>
    <t xml:space="preserve">Cost code</t>
  </si>
  <si>
    <t xml:space="preserve">Estimated</t>
  </si>
  <si>
    <t xml:space="preserve">Actual</t>
  </si>
  <si>
    <t xml:space="preserve">Variance</t>
  </si>
  <si>
    <t xml:space="preserve">Variance %</t>
  </si>
  <si>
    <t xml:space="preserve">What the variance taught us</t>
  </si>
  <si>
    <t xml:space="preserve">Materials</t>
  </si>
  <si>
    <t xml:space="preserve">Labor</t>
  </si>
  <si>
    <t xml:space="preserve">Subcontractors</t>
  </si>
  <si>
    <t xml:space="preserve">Equipment and plant</t>
  </si>
  <si>
    <t xml:space="preserve">Other direct costs</t>
  </si>
  <si>
    <t xml:space="preserve">Total cost</t>
  </si>
  <si>
    <t xml:space="preserve">Quoted gross profit (vs original sum)</t>
  </si>
  <si>
    <t xml:space="preserve">Quoted gross margin on revenue</t>
  </si>
  <si>
    <t xml:space="preserve">Actual gross profit (vs final income)</t>
  </si>
  <si>
    <t xml:space="preserve">Actual gross margin on revenue</t>
  </si>
  <si>
    <t xml:space="preserve">Margin lost between quote and close-out</t>
  </si>
  <si>
    <t xml:space="preserve">Carry the right-hand column into the next quote. That is the whole point of the page.</t>
  </si>
  <si>
    <t xml:space="preserve">Subcontractor Compliance Register</t>
  </si>
  <si>
    <t xml:space="preserve">Chapter 9. Credentials, expiries, tax records. Expiry flags are formulas.</t>
  </si>
  <si>
    <t xml:space="preserve">Subcontractor</t>
  </si>
  <si>
    <t xml:space="preserve">Trade</t>
  </si>
  <si>
    <t xml:space="preserve">W-9 on file</t>
  </si>
  <si>
    <t xml:space="preserve">Licence expiry</t>
  </si>
  <si>
    <t xml:space="preserve">Insurance expiry</t>
  </si>
  <si>
    <t xml:space="preserve">Days to expiry</t>
  </si>
  <si>
    <t xml:space="preserve">Flag</t>
  </si>
  <si>
    <t xml:space="preserve">Notes</t>
  </si>
  <si>
    <t xml:space="preserve">Marco Tile Co.</t>
  </si>
  <si>
    <t xml:space="preserve">Tile</t>
  </si>
  <si>
    <t xml:space="preserve">2027-02-28</t>
  </si>
  <si>
    <t xml:space="preserve">2026-11-30</t>
  </si>
  <si>
    <t xml:space="preserve">Riverbend Plumbing</t>
  </si>
  <si>
    <t xml:space="preserve">Plumbing</t>
  </si>
  <si>
    <t xml:space="preserve">2027-06-30</t>
  </si>
  <si>
    <t xml:space="preserve">2027-01-15</t>
  </si>
  <si>
    <t xml:space="preserve">Oak &amp; Iron Electrical</t>
  </si>
  <si>
    <t xml:space="preserve">Electrical</t>
  </si>
  <si>
    <t xml:space="preserve">2026-12-31</t>
  </si>
  <si>
    <t xml:space="preserve">2026-10-31</t>
  </si>
  <si>
    <t xml:space="preserve">Expired or missing</t>
  </si>
  <si>
    <t xml:space="preserve">Logging a certificate is bookkeeping. Judging whether the cover is adequate is the insurer’s job, and classification is the tax adviser’s.</t>
  </si>
  <si>
    <t xml:space="preserve">Pricing and Scripts Card</t>
  </si>
  <si>
    <t xml:space="preserve">Chapter 13 and 15. Tier lines and client sentences, on one page.</t>
  </si>
  <si>
    <t xml:space="preserve">Tier</t>
  </si>
  <si>
    <t xml:space="preserve">What it includes</t>
  </si>
  <si>
    <t xml:space="preserve">Monthly fee</t>
  </si>
  <si>
    <t xml:space="preserve">Tier one — Records</t>
  </si>
  <si>
    <t xml:space="preserve">Transactions current, bank reconciled, monthly profit and loss. The business, not the jobs.</t>
  </si>
  <si>
    <t xml:space="preserve">Tier two — Job Visibility</t>
  </si>
  <si>
    <t xml:space="preserve">Everything in tier one, plus job costing, the billings table, and a one-page job profitability report per active job.</t>
  </si>
  <si>
    <t xml:space="preserve">Tier three — Job Visibility +</t>
  </si>
  <si>
    <t xml:space="preserve">Everything in tier two, plus the retainage schedule in both directions, cost-versus-completion flags, and a monthly owner conversation.</t>
  </si>
  <si>
    <t xml:space="preserve">Illustrative figures from the book. Replace with your own market’s numbers.</t>
  </si>
  <si>
    <t xml:space="preserve">When</t>
  </si>
  <si>
    <t xml:space="preserve">What to say</t>
  </si>
  <si>
    <t xml:space="preserve">Chapter</t>
  </si>
  <si>
    <t xml:space="preserve">Tier difference</t>
  </si>
  <si>
    <t xml:space="preserve">Tier one records your business; tier two shows you which jobs make money.</t>
  </si>
  <si>
    <t xml:space="preserve">13</t>
  </si>
  <si>
    <t xml:space="preserve">Value anchor</t>
  </si>
  <si>
    <t xml:space="preserve">The monthly fee is small beside one repriced quote or one recovered retainage balance.</t>
  </si>
  <si>
    <t xml:space="preserve">Scope, not discount</t>
  </si>
  <si>
    <t xml:space="preserve">If the price needs to come down, let’s decide together what comes out of the scope.</t>
  </si>
  <si>
    <t xml:space="preserve">Annual review</t>
  </si>
  <si>
    <t xml:space="preserve">Your file has grown by two jobs and three subcontractors this year. Here is the new tier price, effective from March, so you have it in advance.</t>
  </si>
  <si>
    <t xml:space="preserve">Existing-client upgrade</t>
  </si>
  <si>
    <t xml:space="preserve">Your books currently tell you how the business went each month. I can make them show which jobs made money. Want me to set that up?</t>
  </si>
  <si>
    <t xml:space="preserve">15</t>
  </si>
  <si>
    <t xml:space="preserve">Snapshot pitch</t>
  </si>
  <si>
    <t xml:space="preserve">Give me one finished job. I’ll rebuild its costs properly and show you exactly what it really made. Thirty minutes to walk it through.</t>
  </si>
  <si>
    <t xml:space="preserve">Credibility answer</t>
  </si>
  <si>
    <t xml:space="preserve">The specialization is recent — the systems are the industry’s standard ones. Here’s a close-out report so you can see exactly what you’d get.</t>
  </si>
  <si>
    <t xml:space="preserve">Deposits — escalate</t>
  </si>
  <si>
    <t xml:space="preserve">Before I post this, I need your accountant’s position on deposit treatment under your method. I’ll track it per customer either way.</t>
  </si>
  <si>
    <t xml:space="preserve">7</t>
  </si>
  <si>
    <t xml:space="preserve">Retainage — escalate</t>
  </si>
  <si>
    <t xml:space="preserve">I’ve separated the retainage into its own subledger. Your accountant should confirm which balances are receivables and which are contract assets.</t>
  </si>
  <si>
    <t xml:space="preserve">8</t>
  </si>
  <si>
    <t xml:space="preserve">Worker status — escalate</t>
  </si>
  <si>
    <t xml:space="preserve">Three things about this arrangement look like the control indicators the IRS considers. I’m not able to make that call — it’s worth asking your tax adviser.</t>
  </si>
  <si>
    <t xml:space="preserve">9</t>
  </si>
  <si>
    <t xml:space="preserve">Insurance — escalate</t>
  </si>
  <si>
    <t xml:space="preserve">I’ve logged the certificate and its expiry date. I can’t confirm the coverage is adequate for this work — that’s a question for your insurer.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</si>
</sst>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\$#,##0;&quot;($&quot;#,##0\);\-"/>
    <numFmt numFmtId="166" formatCode="0.0%"/>
    <numFmt numFmtId="167" formatCode="0"/>
    <numFmt numFmtId="168" formatCode="General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E1A24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E1A24"/>
        <bgColor rgb="FF000000"/>
      </patternFill>
    </fill>
    <fill>
      <patternFill patternType="solid">
        <fgColor rgb="FFFFFF00"/>
        <bgColor rgb="FFFFFF00"/>
      </patternFill>
    </fill>
    <fill>
      <patternFill patternType="solid">
        <fgColor rgb="FFF2F2F2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E1A24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4"/>
    <col collapsed="false" customWidth="true" hidden="false" outlineLevel="0" max="2" min="2" style="0" width="36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</row>
    <row r="5" customFormat="false" ht="15" hidden="false" customHeight="false" outlineLevel="0" collapsed="false">
      <c r="A5" s="4" t="s">
        <v>3</v>
      </c>
      <c r="B5" s="4"/>
    </row>
    <row r="6" customFormat="false" ht="15" hidden="false" customHeight="false" outlineLevel="0" collapsed="false">
      <c r="A6" s="4" t="s">
        <v>4</v>
      </c>
      <c r="B6" s="4"/>
    </row>
    <row r="7" customFormat="false" ht="15" hidden="false" customHeight="false" outlineLevel="0" collapsed="false">
      <c r="A7" s="4" t="s">
        <v>5</v>
      </c>
      <c r="B7" s="4"/>
    </row>
    <row r="8" customFormat="false" ht="15" hidden="false" customHeight="false" outlineLevel="0" collapsed="false">
      <c r="A8" s="4"/>
      <c r="B8" s="4"/>
    </row>
    <row r="9" customFormat="false" ht="15" hidden="false" customHeight="false" outlineLevel="0" collapsed="false">
      <c r="A9" s="3" t="s">
        <v>6</v>
      </c>
      <c r="B9" s="3" t="s">
        <v>7</v>
      </c>
    </row>
    <row r="10" customFormat="false" ht="15" hidden="false" customHeight="false" outlineLevel="0" collapsed="false">
      <c r="A10" s="4" t="s">
        <v>8</v>
      </c>
      <c r="B10" s="4" t="s">
        <v>9</v>
      </c>
    </row>
    <row r="11" customFormat="false" ht="15" hidden="false" customHeight="false" outlineLevel="0" collapsed="false">
      <c r="A11" s="4" t="s">
        <v>10</v>
      </c>
      <c r="B11" s="4" t="s">
        <v>11</v>
      </c>
    </row>
    <row r="12" customFormat="false" ht="15" hidden="false" customHeight="false" outlineLevel="0" collapsed="false">
      <c r="A12" s="4" t="s">
        <v>12</v>
      </c>
      <c r="B12" s="4" t="s">
        <v>13</v>
      </c>
    </row>
    <row r="13" customFormat="false" ht="15" hidden="false" customHeight="false" outlineLevel="0" collapsed="false">
      <c r="A13" s="4" t="s">
        <v>14</v>
      </c>
      <c r="B13" s="4" t="s">
        <v>15</v>
      </c>
    </row>
    <row r="14" customFormat="false" ht="15" hidden="false" customHeight="false" outlineLevel="0" collapsed="false">
      <c r="A14" s="4" t="s">
        <v>16</v>
      </c>
      <c r="B14" s="4" t="s">
        <v>17</v>
      </c>
    </row>
    <row r="15" customFormat="false" ht="15" hidden="false" customHeight="false" outlineLevel="0" collapsed="false">
      <c r="A15" s="4" t="s">
        <v>18</v>
      </c>
      <c r="B15" s="4" t="s">
        <v>19</v>
      </c>
    </row>
    <row r="16" customFormat="false" ht="15" hidden="false" customHeight="false" outlineLevel="0" collapsed="false">
      <c r="A16" s="4" t="s">
        <v>20</v>
      </c>
      <c r="B16" s="4" t="s">
        <v>21</v>
      </c>
    </row>
    <row r="17" customFormat="false" ht="15" hidden="false" customHeight="false" outlineLevel="0" collapsed="false">
      <c r="A17" s="4"/>
      <c r="B17" s="4"/>
    </row>
    <row r="18" customFormat="false" ht="15" hidden="false" customHeight="false" outlineLevel="0" collapsed="false">
      <c r="A18" s="3" t="s">
        <v>22</v>
      </c>
      <c r="B18" s="4"/>
    </row>
    <row r="19" customFormat="false" ht="15" hidden="false" customHeight="false" outlineLevel="0" collapsed="false">
      <c r="A19" s="4" t="s">
        <v>23</v>
      </c>
      <c r="B19" s="4"/>
    </row>
    <row r="20" customFormat="false" ht="15" hidden="false" customHeight="false" outlineLevel="0" collapsed="false">
      <c r="A20" s="4" t="s">
        <v>24</v>
      </c>
      <c r="B20" s="4"/>
    </row>
    <row r="21" customFormat="false" ht="15" hidden="false" customHeight="false" outlineLevel="0" collapsed="false">
      <c r="A21" s="4" t="s">
        <v>25</v>
      </c>
      <c r="B21" s="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62"/>
    <col collapsed="false" customWidth="true" hidden="false" outlineLevel="0" max="3" min="3" style="0" width="14"/>
    <col collapsed="false" customWidth="true" hidden="false" outlineLevel="0" max="4" min="4" style="0" width="22"/>
  </cols>
  <sheetData>
    <row r="1" customFormat="false" ht="17.35" hidden="false" customHeight="false" outlineLevel="0" collapsed="false">
      <c r="A1" s="1" t="s">
        <v>8</v>
      </c>
    </row>
    <row r="2" customFormat="false" ht="15" hidden="false" customHeight="false" outlineLevel="0" collapsed="false">
      <c r="A2" s="2" t="s">
        <v>26</v>
      </c>
    </row>
    <row r="4" customFormat="false" ht="27.75" hidden="false" customHeight="true" outlineLevel="0" collapsed="false">
      <c r="A4" s="5" t="s">
        <v>27</v>
      </c>
      <c r="B4" s="5" t="s">
        <v>28</v>
      </c>
      <c r="C4" s="5" t="s">
        <v>29</v>
      </c>
      <c r="D4" s="5" t="s">
        <v>30</v>
      </c>
    </row>
    <row r="5" customFormat="false" ht="30" hidden="false" customHeight="true" outlineLevel="0" collapsed="false">
      <c r="A5" s="4" t="n">
        <v>1</v>
      </c>
      <c r="B5" s="6" t="s">
        <v>31</v>
      </c>
      <c r="C5" s="7" t="s">
        <v>32</v>
      </c>
      <c r="D5" s="8"/>
    </row>
    <row r="6" customFormat="false" ht="30" hidden="false" customHeight="true" outlineLevel="0" collapsed="false">
      <c r="A6" s="4" t="n">
        <v>2</v>
      </c>
      <c r="B6" s="6" t="s">
        <v>33</v>
      </c>
      <c r="C6" s="7" t="s">
        <v>32</v>
      </c>
      <c r="D6" s="8"/>
    </row>
    <row r="7" customFormat="false" ht="30" hidden="false" customHeight="true" outlineLevel="0" collapsed="false">
      <c r="A7" s="4" t="n">
        <v>3</v>
      </c>
      <c r="B7" s="6" t="s">
        <v>34</v>
      </c>
      <c r="C7" s="7" t="s">
        <v>32</v>
      </c>
      <c r="D7" s="8"/>
    </row>
    <row r="8" customFormat="false" ht="30" hidden="false" customHeight="true" outlineLevel="0" collapsed="false">
      <c r="A8" s="4" t="n">
        <v>4</v>
      </c>
      <c r="B8" s="6" t="s">
        <v>35</v>
      </c>
      <c r="C8" s="7" t="s">
        <v>32</v>
      </c>
      <c r="D8" s="8"/>
    </row>
    <row r="9" customFormat="false" ht="30" hidden="false" customHeight="true" outlineLevel="0" collapsed="false">
      <c r="A9" s="4" t="n">
        <v>5</v>
      </c>
      <c r="B9" s="6" t="s">
        <v>36</v>
      </c>
      <c r="C9" s="7" t="s">
        <v>32</v>
      </c>
      <c r="D9" s="8"/>
    </row>
    <row r="10" customFormat="false" ht="30" hidden="false" customHeight="true" outlineLevel="0" collapsed="false">
      <c r="A10" s="4" t="n">
        <v>6</v>
      </c>
      <c r="B10" s="6" t="s">
        <v>37</v>
      </c>
      <c r="C10" s="7" t="s">
        <v>32</v>
      </c>
      <c r="D10" s="8"/>
    </row>
    <row r="11" customFormat="false" ht="30" hidden="false" customHeight="true" outlineLevel="0" collapsed="false">
      <c r="A11" s="4" t="n">
        <v>7</v>
      </c>
      <c r="B11" s="6" t="s">
        <v>38</v>
      </c>
      <c r="C11" s="7" t="s">
        <v>32</v>
      </c>
      <c r="D11" s="8"/>
    </row>
    <row r="13" customFormat="false" ht="15" hidden="false" customHeight="false" outlineLevel="0" collapsed="false">
      <c r="B13" s="3" t="s">
        <v>39</v>
      </c>
      <c r="C13" s="9" t="str">
        <f aca="false">COUNTIF(C5:C11,"Yes")&amp;" of 7"</f>
        <v>0 of 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3" min="2" style="0" width="16"/>
    <col collapsed="false" customWidth="true" hidden="false" outlineLevel="0" max="5" min="4" style="0" width="13"/>
    <col collapsed="false" customWidth="true" hidden="false" outlineLevel="0" max="6" min="6" style="0" width="26"/>
  </cols>
  <sheetData>
    <row r="1" customFormat="false" ht="17.35" hidden="false" customHeight="false" outlineLevel="0" collapsed="false">
      <c r="A1" s="1" t="s">
        <v>40</v>
      </c>
    </row>
    <row r="2" customFormat="false" ht="15" hidden="false" customHeight="false" outlineLevel="0" collapsed="false">
      <c r="A2" s="2" t="s">
        <v>41</v>
      </c>
    </row>
    <row r="4" customFormat="false" ht="15" hidden="false" customHeight="false" outlineLevel="0" collapsed="false">
      <c r="A4" s="3" t="s">
        <v>42</v>
      </c>
      <c r="B4" s="10" t="s">
        <v>43</v>
      </c>
    </row>
    <row r="5" customFormat="false" ht="15" hidden="false" customHeight="false" outlineLevel="0" collapsed="false">
      <c r="A5" s="3" t="s">
        <v>44</v>
      </c>
      <c r="B5" s="11" t="n">
        <v>95000</v>
      </c>
    </row>
    <row r="6" customFormat="false" ht="15" hidden="false" customHeight="false" outlineLevel="0" collapsed="false">
      <c r="A6" s="3" t="s">
        <v>45</v>
      </c>
      <c r="B6" s="12" t="n">
        <v>0.05</v>
      </c>
    </row>
    <row r="8" customFormat="false" ht="27.75" hidden="false" customHeight="true" outlineLevel="0" collapsed="false">
      <c r="A8" s="5" t="s">
        <v>46</v>
      </c>
      <c r="B8" s="5" t="s">
        <v>47</v>
      </c>
      <c r="C8" s="5" t="s">
        <v>48</v>
      </c>
      <c r="D8" s="5" t="s">
        <v>49</v>
      </c>
      <c r="E8" s="5" t="s">
        <v>50</v>
      </c>
      <c r="F8" s="5" t="s">
        <v>51</v>
      </c>
    </row>
    <row r="9" customFormat="false" ht="15" hidden="false" customHeight="false" outlineLevel="0" collapsed="false">
      <c r="A9" s="13" t="s">
        <v>52</v>
      </c>
      <c r="B9" s="14" t="n">
        <v>400</v>
      </c>
      <c r="C9" s="13" t="s">
        <v>53</v>
      </c>
      <c r="D9" s="13" t="s">
        <v>54</v>
      </c>
      <c r="E9" s="15" t="str">
        <f aca="true">IF(D9="Yes","",IF(C9="","",TODAY()-DATEVALUE(C9)))</f>
        <v/>
      </c>
      <c r="F9" s="13"/>
    </row>
    <row r="10" customFormat="false" ht="15" hidden="false" customHeight="false" outlineLevel="0" collapsed="false">
      <c r="A10" s="13" t="s">
        <v>55</v>
      </c>
      <c r="B10" s="14" t="n">
        <v>9500</v>
      </c>
      <c r="C10" s="13" t="s">
        <v>56</v>
      </c>
      <c r="D10" s="13" t="s">
        <v>54</v>
      </c>
      <c r="E10" s="15" t="str">
        <f aca="true">IF(D10="Yes","",IF(C10="","",TODAY()-DATEVALUE(C10)))</f>
        <v/>
      </c>
      <c r="F10" s="13"/>
    </row>
    <row r="11" customFormat="false" ht="15" hidden="false" customHeight="false" outlineLevel="0" collapsed="false">
      <c r="A11" s="13" t="s">
        <v>57</v>
      </c>
      <c r="B11" s="14" t="n">
        <v>28500</v>
      </c>
      <c r="C11" s="13" t="s">
        <v>58</v>
      </c>
      <c r="D11" s="13" t="s">
        <v>54</v>
      </c>
      <c r="E11" s="15" t="str">
        <f aca="true">IF(D11="Yes","",IF(C11="","",TODAY()-DATEVALUE(C11)))</f>
        <v/>
      </c>
      <c r="F11" s="13"/>
    </row>
    <row r="12" customFormat="false" ht="15" hidden="false" customHeight="false" outlineLevel="0" collapsed="false">
      <c r="A12" s="13" t="s">
        <v>59</v>
      </c>
      <c r="B12" s="14" t="n">
        <v>28500</v>
      </c>
      <c r="C12" s="13" t="s">
        <v>60</v>
      </c>
      <c r="D12" s="13" t="s">
        <v>32</v>
      </c>
      <c r="E12" s="15" t="n">
        <f aca="true">IF(D12="Yes","",IF(C12="","",TODAY()-DATEVALUE(C12)))</f>
        <v>201</v>
      </c>
      <c r="F12" s="13"/>
    </row>
    <row r="14" customFormat="false" ht="15" hidden="false" customHeight="false" outlineLevel="0" collapsed="false">
      <c r="A14" s="3" t="s">
        <v>61</v>
      </c>
      <c r="B14" s="16" t="n">
        <f aca="false">B5+B9</f>
        <v>95400</v>
      </c>
    </row>
    <row r="15" customFormat="false" ht="15" hidden="false" customHeight="false" outlineLevel="0" collapsed="false">
      <c r="A15" s="3" t="s">
        <v>62</v>
      </c>
      <c r="B15" s="16" t="n">
        <f aca="false">SUM(B10:B12)</f>
        <v>66500</v>
      </c>
    </row>
    <row r="16" customFormat="false" ht="15" hidden="false" customHeight="false" outlineLevel="0" collapsed="false">
      <c r="A16" s="3" t="s">
        <v>63</v>
      </c>
      <c r="B16" s="16" t="n">
        <f aca="false">B14-B15</f>
        <v>28900</v>
      </c>
    </row>
    <row r="17" customFormat="false" ht="15" hidden="false" customHeight="false" outlineLevel="0" collapsed="false">
      <c r="A17" s="3" t="s">
        <v>64</v>
      </c>
      <c r="B17" s="16" t="n">
        <f aca="false">SUMIF(D11:D12,"Yes",B11:B12)*B6</f>
        <v>1425</v>
      </c>
    </row>
    <row r="18" customFormat="false" ht="15" hidden="false" customHeight="false" outlineLevel="0" collapsed="false">
      <c r="A18" s="3" t="s">
        <v>65</v>
      </c>
      <c r="B18" s="16" t="n">
        <f aca="false">SUMIF(D9:D12,"No",B9:B12)</f>
        <v>28500</v>
      </c>
    </row>
    <row r="20" customFormat="false" ht="15" hidden="false" customHeight="false" outlineLevel="0" collapsed="false">
      <c r="A20" s="2" t="s">
        <v>66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5"/>
    <col collapsed="false" customWidth="true" hidden="false" outlineLevel="0" max="4" min="3" style="0" width="13"/>
    <col collapsed="false" customWidth="true" hidden="false" outlineLevel="0" max="5" min="5" style="0" width="15"/>
    <col collapsed="false" customWidth="true" hidden="false" outlineLevel="0" max="6" min="6" style="0" width="17"/>
    <col collapsed="false" customWidth="true" hidden="false" outlineLevel="0" max="7" min="7" style="0" width="15"/>
    <col collapsed="false" customWidth="true" hidden="false" outlineLevel="0" max="8" min="8" style="0" width="24"/>
  </cols>
  <sheetData>
    <row r="1" customFormat="false" ht="17.35" hidden="false" customHeight="false" outlineLevel="0" collapsed="false">
      <c r="A1" s="1" t="s">
        <v>67</v>
      </c>
    </row>
    <row r="2" customFormat="false" ht="15" hidden="false" customHeight="false" outlineLevel="0" collapsed="false">
      <c r="A2" s="2" t="s">
        <v>68</v>
      </c>
    </row>
    <row r="4" customFormat="false" ht="27.75" hidden="false" customHeight="true" outlineLevel="0" collapsed="false">
      <c r="A4" s="5" t="s">
        <v>69</v>
      </c>
      <c r="B4" s="5" t="s">
        <v>70</v>
      </c>
      <c r="C4" s="5" t="s">
        <v>71</v>
      </c>
      <c r="D4" s="5" t="s">
        <v>72</v>
      </c>
      <c r="E4" s="5" t="s">
        <v>73</v>
      </c>
      <c r="F4" s="5" t="s">
        <v>74</v>
      </c>
      <c r="G4" s="5" t="s">
        <v>75</v>
      </c>
      <c r="H4" s="5" t="s">
        <v>76</v>
      </c>
    </row>
    <row r="5" customFormat="false" ht="15" hidden="false" customHeight="false" outlineLevel="0" collapsed="false">
      <c r="A5" s="13" t="s">
        <v>43</v>
      </c>
      <c r="B5" s="13" t="s">
        <v>77</v>
      </c>
      <c r="C5" s="14" t="n">
        <v>28500</v>
      </c>
      <c r="D5" s="17" t="n">
        <v>0.05</v>
      </c>
      <c r="E5" s="18" t="n">
        <f aca="false">C5*D5</f>
        <v>1425</v>
      </c>
      <c r="F5" s="13" t="s">
        <v>78</v>
      </c>
      <c r="G5" s="13" t="s">
        <v>79</v>
      </c>
      <c r="H5" s="13" t="s">
        <v>80</v>
      </c>
    </row>
    <row r="6" customFormat="false" ht="15" hidden="false" customHeight="false" outlineLevel="0" collapsed="false">
      <c r="A6" s="13" t="s">
        <v>43</v>
      </c>
      <c r="B6" s="13" t="s">
        <v>77</v>
      </c>
      <c r="C6" s="14" t="n">
        <v>28500</v>
      </c>
      <c r="D6" s="17" t="n">
        <v>0.05</v>
      </c>
      <c r="E6" s="18" t="n">
        <f aca="false">C6*D6</f>
        <v>1425</v>
      </c>
      <c r="F6" s="13" t="s">
        <v>78</v>
      </c>
      <c r="G6" s="13" t="s">
        <v>79</v>
      </c>
      <c r="H6" s="13" t="s">
        <v>80</v>
      </c>
    </row>
    <row r="7" customFormat="false" ht="15" hidden="false" customHeight="false" outlineLevel="0" collapsed="false">
      <c r="A7" s="13" t="s">
        <v>81</v>
      </c>
      <c r="B7" s="13" t="s">
        <v>82</v>
      </c>
      <c r="C7" s="14" t="n">
        <v>12000</v>
      </c>
      <c r="D7" s="17" t="n">
        <v>0.05</v>
      </c>
      <c r="E7" s="18" t="n">
        <f aca="false">C7*D7</f>
        <v>600</v>
      </c>
      <c r="F7" s="13" t="s">
        <v>83</v>
      </c>
      <c r="G7" s="13" t="s">
        <v>84</v>
      </c>
      <c r="H7" s="13" t="s">
        <v>80</v>
      </c>
    </row>
    <row r="32" customFormat="false" ht="15" hidden="false" customHeight="false" outlineLevel="0" collapsed="false">
      <c r="D32" s="3" t="s">
        <v>85</v>
      </c>
      <c r="E32" s="16" t="n">
        <f aca="false">SUMIF(B5:B30,"Held from us",E5:E30)</f>
        <v>2850</v>
      </c>
    </row>
    <row r="33" customFormat="false" ht="15" hidden="false" customHeight="false" outlineLevel="0" collapsed="false">
      <c r="D33" s="3" t="s">
        <v>86</v>
      </c>
      <c r="E33" s="16" t="n">
        <f aca="false">SUMIF(B5:B30,"We hold from sub",E5:E30)</f>
        <v>600</v>
      </c>
    </row>
    <row r="34" customFormat="false" ht="15" hidden="false" customHeight="false" outlineLevel="0" collapsed="false">
      <c r="D34" s="3" t="s">
        <v>87</v>
      </c>
      <c r="E34" s="16" t="n">
        <f aca="false">E32-E33</f>
        <v>2250</v>
      </c>
    </row>
    <row r="35" customFormat="false" ht="15" hidden="false" customHeight="false" outlineLevel="0" collapsed="false">
      <c r="A35" s="2" t="s">
        <v>88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8"/>
    <col collapsed="false" customWidth="true" hidden="false" outlineLevel="0" max="3" min="3" style="0" width="34"/>
  </cols>
  <sheetData>
    <row r="1" customFormat="false" ht="17.35" hidden="false" customHeight="false" outlineLevel="0" collapsed="false">
      <c r="A1" s="1" t="s">
        <v>14</v>
      </c>
    </row>
    <row r="2" customFormat="false" ht="15" hidden="false" customHeight="false" outlineLevel="0" collapsed="false">
      <c r="A2" s="2" t="s">
        <v>89</v>
      </c>
    </row>
    <row r="4" customFormat="false" ht="15" hidden="false" customHeight="false" outlineLevel="0" collapsed="false">
      <c r="A4" s="3" t="s">
        <v>90</v>
      </c>
    </row>
    <row r="5" customFormat="false" ht="15" hidden="false" customHeight="false" outlineLevel="0" collapsed="false">
      <c r="A5" s="4" t="s">
        <v>91</v>
      </c>
      <c r="B5" s="11" t="n">
        <v>19400</v>
      </c>
    </row>
    <row r="6" customFormat="false" ht="15" hidden="false" customHeight="false" outlineLevel="0" collapsed="false">
      <c r="A6" s="4" t="s">
        <v>92</v>
      </c>
      <c r="B6" s="11" t="n">
        <v>14200</v>
      </c>
    </row>
    <row r="7" customFormat="false" ht="15" hidden="false" customHeight="false" outlineLevel="0" collapsed="false">
      <c r="A7" s="4" t="s">
        <v>93</v>
      </c>
      <c r="B7" s="11" t="n">
        <v>8100</v>
      </c>
    </row>
    <row r="8" customFormat="false" ht="15" hidden="false" customHeight="false" outlineLevel="0" collapsed="false">
      <c r="A8" s="4" t="s">
        <v>94</v>
      </c>
      <c r="B8" s="11" t="n">
        <v>18300</v>
      </c>
    </row>
    <row r="9" customFormat="false" ht="15" hidden="false" customHeight="false" outlineLevel="0" collapsed="false">
      <c r="A9" s="3" t="s">
        <v>95</v>
      </c>
      <c r="B9" s="16" t="n">
        <f aca="false">SUM(B5:B8)</f>
        <v>60000</v>
      </c>
    </row>
    <row r="10" customFormat="false" ht="15" hidden="false" customHeight="false" outlineLevel="0" collapsed="false">
      <c r="A10" s="3" t="s">
        <v>96</v>
      </c>
      <c r="B10" s="11" t="n">
        <v>250000</v>
      </c>
    </row>
    <row r="11" customFormat="false" ht="15" hidden="false" customHeight="false" outlineLevel="0" collapsed="false">
      <c r="A11" s="3" t="s">
        <v>97</v>
      </c>
      <c r="B11" s="12" t="n">
        <v>0.1</v>
      </c>
    </row>
    <row r="13" customFormat="false" ht="15" hidden="false" customHeight="false" outlineLevel="0" collapsed="false">
      <c r="A13" s="3" t="s">
        <v>98</v>
      </c>
    </row>
    <row r="14" customFormat="false" ht="15" hidden="false" customHeight="false" outlineLevel="0" collapsed="false">
      <c r="A14" s="3" t="s">
        <v>99</v>
      </c>
      <c r="B14" s="19" t="n">
        <f aca="false">IF(B10=0,"",B9/B10)</f>
        <v>0.24</v>
      </c>
      <c r="C14" s="2" t="s">
        <v>100</v>
      </c>
    </row>
    <row r="15" customFormat="false" ht="15" hidden="false" customHeight="false" outlineLevel="0" collapsed="false">
      <c r="A15" s="3" t="s">
        <v>101</v>
      </c>
      <c r="B15" s="16" t="n">
        <f aca="false">B10+B9</f>
        <v>310000</v>
      </c>
      <c r="C15" s="2" t="s">
        <v>102</v>
      </c>
    </row>
    <row r="16" customFormat="false" ht="15" hidden="false" customHeight="false" outlineLevel="0" collapsed="false">
      <c r="A16" s="3" t="s">
        <v>103</v>
      </c>
      <c r="B16" s="19" t="n">
        <f aca="false">IF(B15=0,"",B9/B15)</f>
        <v>0.193548387096774</v>
      </c>
      <c r="C16" s="2" t="s">
        <v>104</v>
      </c>
    </row>
    <row r="17" customFormat="false" ht="15" hidden="false" customHeight="false" outlineLevel="0" collapsed="false">
      <c r="A17" s="3" t="s">
        <v>105</v>
      </c>
      <c r="B17" s="16" t="n">
        <f aca="false">IF(B11&gt;=1,"",(B10+B9)/(1-B11))</f>
        <v>344444.444444444</v>
      </c>
      <c r="C17" s="2" t="s">
        <v>106</v>
      </c>
    </row>
    <row r="18" customFormat="false" ht="15" hidden="false" customHeight="false" outlineLevel="0" collapsed="false">
      <c r="A18" s="3" t="s">
        <v>107</v>
      </c>
      <c r="B18" s="16" t="n">
        <f aca="false">B17-B10-B9</f>
        <v>34444.4444444444</v>
      </c>
      <c r="C18" s="2" t="s">
        <v>108</v>
      </c>
    </row>
    <row r="19" customFormat="false" ht="15" hidden="false" customHeight="false" outlineLevel="0" collapsed="false">
      <c r="A19" s="3" t="s">
        <v>109</v>
      </c>
      <c r="B19" s="19" t="n">
        <f aca="false">IF(B17=0,"",B18/B17)</f>
        <v>0.1</v>
      </c>
      <c r="C19" s="2" t="s">
        <v>110</v>
      </c>
    </row>
    <row r="21" customFormat="false" ht="15" hidden="false" customHeight="false" outlineLevel="0" collapsed="false">
      <c r="A21" s="2" t="s">
        <v>111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3" min="2" style="0" width="17"/>
    <col collapsed="false" customWidth="true" hidden="false" outlineLevel="0" max="4" min="4" style="0" width="15"/>
    <col collapsed="false" customWidth="true" hidden="false" outlineLevel="0" max="5" min="5" style="0" width="13"/>
    <col collapsed="false" customWidth="true" hidden="false" outlineLevel="0" max="6" min="6" style="0" width="30"/>
  </cols>
  <sheetData>
    <row r="1" customFormat="false" ht="17.35" hidden="false" customHeight="false" outlineLevel="0" collapsed="false">
      <c r="A1" s="1" t="s">
        <v>112</v>
      </c>
    </row>
    <row r="2" customFormat="false" ht="15" hidden="false" customHeight="false" outlineLevel="0" collapsed="false">
      <c r="A2" s="2" t="s">
        <v>113</v>
      </c>
    </row>
    <row r="4" customFormat="false" ht="15" hidden="false" customHeight="false" outlineLevel="0" collapsed="false">
      <c r="A4" s="3" t="s">
        <v>42</v>
      </c>
      <c r="B4" s="10" t="s">
        <v>43</v>
      </c>
    </row>
    <row r="5" customFormat="false" ht="15" hidden="false" customHeight="false" outlineLevel="0" collapsed="false">
      <c r="A5" s="3" t="s">
        <v>114</v>
      </c>
      <c r="B5" s="11" t="n">
        <v>95000</v>
      </c>
      <c r="C5" s="2" t="s">
        <v>115</v>
      </c>
    </row>
    <row r="6" customFormat="false" ht="15" hidden="false" customHeight="false" outlineLevel="0" collapsed="false">
      <c r="A6" s="3" t="s">
        <v>116</v>
      </c>
      <c r="B6" s="11" t="n">
        <v>95400</v>
      </c>
      <c r="C6" s="2" t="s">
        <v>117</v>
      </c>
    </row>
    <row r="7" customFormat="false" ht="27.75" hidden="false" customHeight="true" outlineLevel="0" collapsed="false">
      <c r="A7" s="5" t="s">
        <v>118</v>
      </c>
      <c r="B7" s="5" t="s">
        <v>119</v>
      </c>
      <c r="C7" s="5" t="s">
        <v>120</v>
      </c>
      <c r="D7" s="5" t="s">
        <v>121</v>
      </c>
      <c r="E7" s="5" t="s">
        <v>122</v>
      </c>
      <c r="F7" s="5" t="s">
        <v>123</v>
      </c>
    </row>
    <row r="8" customFormat="false" ht="15" hidden="false" customHeight="false" outlineLevel="0" collapsed="false">
      <c r="A8" s="4" t="s">
        <v>124</v>
      </c>
      <c r="B8" s="11" t="n">
        <v>29000</v>
      </c>
      <c r="C8" s="11" t="n">
        <v>31900</v>
      </c>
      <c r="D8" s="20" t="n">
        <f aca="false">C8-B8</f>
        <v>2900</v>
      </c>
      <c r="E8" s="21" t="n">
        <f aca="false">IF(B8=0,"",D8/B8)</f>
        <v>0.1</v>
      </c>
      <c r="F8" s="8"/>
    </row>
    <row r="9" customFormat="false" ht="15" hidden="false" customHeight="false" outlineLevel="0" collapsed="false">
      <c r="A9" s="4" t="s">
        <v>125</v>
      </c>
      <c r="B9" s="11" t="n">
        <v>22000</v>
      </c>
      <c r="C9" s="11" t="n">
        <v>24600</v>
      </c>
      <c r="D9" s="20" t="n">
        <f aca="false">C9-B9</f>
        <v>2600</v>
      </c>
      <c r="E9" s="21" t="n">
        <f aca="false">IF(B9=0,"",D9/B9)</f>
        <v>0.118181818181818</v>
      </c>
      <c r="F9" s="8"/>
    </row>
    <row r="10" customFormat="false" ht="15" hidden="false" customHeight="false" outlineLevel="0" collapsed="false">
      <c r="A10" s="4" t="s">
        <v>126</v>
      </c>
      <c r="B10" s="11" t="n">
        <v>17500</v>
      </c>
      <c r="C10" s="11" t="n">
        <v>17400</v>
      </c>
      <c r="D10" s="20" t="n">
        <f aca="false">C10-B10</f>
        <v>-100</v>
      </c>
      <c r="E10" s="21" t="n">
        <f aca="false">IF(B10=0,"",D10/B10)</f>
        <v>-0.00571428571428571</v>
      </c>
      <c r="F10" s="8"/>
    </row>
    <row r="11" customFormat="false" ht="15" hidden="false" customHeight="false" outlineLevel="0" collapsed="false">
      <c r="A11" s="4" t="s">
        <v>127</v>
      </c>
      <c r="B11" s="11" t="n">
        <v>1800</v>
      </c>
      <c r="C11" s="11" t="n">
        <v>1900</v>
      </c>
      <c r="D11" s="20" t="n">
        <f aca="false">C11-B11</f>
        <v>100</v>
      </c>
      <c r="E11" s="21" t="n">
        <f aca="false">IF(B11=0,"",D11/B11)</f>
        <v>0.0555555555555556</v>
      </c>
      <c r="F11" s="8"/>
    </row>
    <row r="12" customFormat="false" ht="15" hidden="false" customHeight="false" outlineLevel="0" collapsed="false">
      <c r="A12" s="4" t="s">
        <v>128</v>
      </c>
      <c r="B12" s="11" t="n">
        <v>1300</v>
      </c>
      <c r="C12" s="11" t="n">
        <v>1400</v>
      </c>
      <c r="D12" s="20" t="n">
        <f aca="false">C12-B12</f>
        <v>100</v>
      </c>
      <c r="E12" s="21" t="n">
        <f aca="false">IF(B12=0,"",D12/B12)</f>
        <v>0.0769230769230769</v>
      </c>
      <c r="F12" s="8"/>
    </row>
    <row r="13" customFormat="false" ht="15" hidden="false" customHeight="false" outlineLevel="0" collapsed="false">
      <c r="A13" s="3" t="s">
        <v>129</v>
      </c>
      <c r="B13" s="16" t="n">
        <f aca="false">SUM(B8:B12)</f>
        <v>71600</v>
      </c>
      <c r="C13" s="16" t="n">
        <f aca="false">SUM(C8:C12)</f>
        <v>77200</v>
      </c>
      <c r="D13" s="16" t="n">
        <f aca="false">C13-B13</f>
        <v>5600</v>
      </c>
      <c r="E13" s="19" t="n">
        <f aca="false">IF(B13=0,"",D13/B13)</f>
        <v>0.0782122905027933</v>
      </c>
    </row>
    <row r="15" customFormat="false" ht="15" hidden="false" customHeight="false" outlineLevel="0" collapsed="false">
      <c r="A15" s="3" t="s">
        <v>130</v>
      </c>
      <c r="B15" s="16" t="n">
        <f aca="false">B5-B13</f>
        <v>23400</v>
      </c>
    </row>
    <row r="16" customFormat="false" ht="15" hidden="false" customHeight="false" outlineLevel="0" collapsed="false">
      <c r="A16" s="3" t="s">
        <v>131</v>
      </c>
      <c r="B16" s="19" t="n">
        <f aca="false">IF(B5=0,"",B15/B5)</f>
        <v>0.246315789473684</v>
      </c>
    </row>
    <row r="17" customFormat="false" ht="15" hidden="false" customHeight="false" outlineLevel="0" collapsed="false">
      <c r="A17" s="3" t="s">
        <v>132</v>
      </c>
      <c r="B17" s="16" t="n">
        <f aca="false">B6-C13</f>
        <v>18200</v>
      </c>
    </row>
    <row r="18" customFormat="false" ht="15" hidden="false" customHeight="false" outlineLevel="0" collapsed="false">
      <c r="A18" s="3" t="s">
        <v>133</v>
      </c>
      <c r="B18" s="19" t="n">
        <f aca="false">IF(B6=0,"",B17/B6)</f>
        <v>0.190775681341719</v>
      </c>
    </row>
    <row r="19" customFormat="false" ht="15" hidden="false" customHeight="false" outlineLevel="0" collapsed="false">
      <c r="A19" s="3" t="s">
        <v>134</v>
      </c>
      <c r="B19" s="19" t="n">
        <f aca="false">B16-B18</f>
        <v>0.0555401081319651</v>
      </c>
    </row>
    <row r="21" customFormat="false" ht="15" hidden="false" customHeight="false" outlineLevel="0" collapsed="false">
      <c r="A21" s="2" t="s">
        <v>135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8"/>
    <col collapsed="false" customWidth="true" hidden="false" outlineLevel="0" max="5" min="3" style="0" width="16"/>
    <col collapsed="false" customWidth="true" hidden="false" outlineLevel="0" max="7" min="6" style="0" width="14"/>
    <col collapsed="false" customWidth="true" hidden="false" outlineLevel="0" max="8" min="8" style="0" width="16"/>
  </cols>
  <sheetData>
    <row r="1" customFormat="false" ht="17.35" hidden="false" customHeight="false" outlineLevel="0" collapsed="false">
      <c r="A1" s="1" t="s">
        <v>136</v>
      </c>
    </row>
    <row r="2" customFormat="false" ht="15" hidden="false" customHeight="false" outlineLevel="0" collapsed="false">
      <c r="A2" s="2" t="s">
        <v>137</v>
      </c>
    </row>
    <row r="4" customFormat="false" ht="27.75" hidden="false" customHeight="true" outlineLevel="0" collapsed="false">
      <c r="A4" s="5" t="s">
        <v>138</v>
      </c>
      <c r="B4" s="5" t="s">
        <v>139</v>
      </c>
      <c r="C4" s="5" t="s">
        <v>140</v>
      </c>
      <c r="D4" s="5" t="s">
        <v>141</v>
      </c>
      <c r="E4" s="5" t="s">
        <v>142</v>
      </c>
      <c r="F4" s="5" t="s">
        <v>143</v>
      </c>
      <c r="G4" s="5" t="s">
        <v>144</v>
      </c>
      <c r="H4" s="5" t="s">
        <v>145</v>
      </c>
    </row>
    <row r="5" customFormat="false" ht="15" hidden="false" customHeight="false" outlineLevel="0" collapsed="false">
      <c r="A5" s="13" t="s">
        <v>146</v>
      </c>
      <c r="B5" s="13" t="s">
        <v>147</v>
      </c>
      <c r="C5" s="13" t="s">
        <v>54</v>
      </c>
      <c r="D5" s="13" t="s">
        <v>148</v>
      </c>
      <c r="E5" s="13" t="s">
        <v>149</v>
      </c>
      <c r="F5" s="15" t="n">
        <f aca="true">IF(OR(D5="",E5=""),"",MIN(DATEVALUE(D5),DATEVALUE(E5))-TODAY())</f>
        <v>54</v>
      </c>
      <c r="G5" s="22" t="str">
        <f aca="false">IF(F5="","",IF(F5&lt;0,"EXPIRED",IF(F5&lt;30,"Renew now",IF(F5&lt;90,"Due soon","OK"))))</f>
        <v>Due soon</v>
      </c>
      <c r="H5" s="13"/>
    </row>
    <row r="6" customFormat="false" ht="15" hidden="false" customHeight="false" outlineLevel="0" collapsed="false">
      <c r="A6" s="13" t="s">
        <v>150</v>
      </c>
      <c r="B6" s="13" t="s">
        <v>151</v>
      </c>
      <c r="C6" s="13" t="s">
        <v>54</v>
      </c>
      <c r="D6" s="13" t="s">
        <v>152</v>
      </c>
      <c r="E6" s="13" t="s">
        <v>153</v>
      </c>
      <c r="F6" s="15" t="n">
        <f aca="true">IF(OR(D6="",E6=""),"",MIN(DATEVALUE(D6),DATEVALUE(E6))-TODAY())</f>
        <v>100</v>
      </c>
      <c r="G6" s="22" t="str">
        <f aca="false">IF(F6="","",IF(F6&lt;0,"EXPIRED",IF(F6&lt;30,"Renew now",IF(F6&lt;90,"Due soon","OK"))))</f>
        <v>OK</v>
      </c>
      <c r="H6" s="13"/>
    </row>
    <row r="7" customFormat="false" ht="15" hidden="false" customHeight="false" outlineLevel="0" collapsed="false">
      <c r="A7" s="13" t="s">
        <v>154</v>
      </c>
      <c r="B7" s="13" t="s">
        <v>155</v>
      </c>
      <c r="C7" s="13" t="s">
        <v>32</v>
      </c>
      <c r="D7" s="13" t="s">
        <v>156</v>
      </c>
      <c r="E7" s="13" t="s">
        <v>157</v>
      </c>
      <c r="F7" s="15" t="n">
        <f aca="true">IF(OR(D7="",E7=""),"",MIN(DATEVALUE(D7),DATEVALUE(E7))-TODAY())</f>
        <v>24</v>
      </c>
      <c r="G7" s="22" t="str">
        <f aca="false">IF(F7="","",IF(F7&lt;0,"EXPIRED",IF(F7&lt;30,"Renew now",IF(F7&lt;90,"Due soon","OK"))))</f>
        <v>Renew now</v>
      </c>
      <c r="H7" s="13"/>
    </row>
    <row r="26" customFormat="false" ht="15" hidden="false" customHeight="false" outlineLevel="0" collapsed="false">
      <c r="A26" s="3" t="s">
        <v>158</v>
      </c>
      <c r="C26" s="23" t="n">
        <f aca="false">COUNTIF(G5:G24,"EXPIRED")+COUNTIF(C5:C24,"No")</f>
        <v>1</v>
      </c>
    </row>
    <row r="28" customFormat="false" ht="15" hidden="false" customHeight="false" outlineLevel="0" collapsed="false">
      <c r="A28" s="2" t="s">
        <v>159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62"/>
    <col collapsed="false" customWidth="true" hidden="false" outlineLevel="0" max="3" min="3" style="0" width="20"/>
  </cols>
  <sheetData>
    <row r="1" customFormat="false" ht="17.35" hidden="false" customHeight="false" outlineLevel="0" collapsed="false">
      <c r="A1" s="1" t="s">
        <v>160</v>
      </c>
    </row>
    <row r="2" customFormat="false" ht="15" hidden="false" customHeight="false" outlineLevel="0" collapsed="false">
      <c r="A2" s="2" t="s">
        <v>161</v>
      </c>
    </row>
    <row r="4" customFormat="false" ht="27.75" hidden="false" customHeight="true" outlineLevel="0" collapsed="false">
      <c r="A4" s="5" t="s">
        <v>162</v>
      </c>
      <c r="B4" s="5" t="s">
        <v>163</v>
      </c>
      <c r="C4" s="5" t="s">
        <v>164</v>
      </c>
    </row>
    <row r="5" customFormat="false" ht="42" hidden="false" customHeight="true" outlineLevel="0" collapsed="false">
      <c r="A5" s="3" t="s">
        <v>165</v>
      </c>
      <c r="B5" s="6" t="s">
        <v>166</v>
      </c>
      <c r="C5" s="11" t="n">
        <v>420</v>
      </c>
    </row>
    <row r="6" customFormat="false" ht="42" hidden="false" customHeight="true" outlineLevel="0" collapsed="false">
      <c r="A6" s="3" t="s">
        <v>167</v>
      </c>
      <c r="B6" s="6" t="s">
        <v>168</v>
      </c>
      <c r="C6" s="11" t="n">
        <v>850</v>
      </c>
    </row>
    <row r="7" customFormat="false" ht="42" hidden="false" customHeight="true" outlineLevel="0" collapsed="false">
      <c r="A7" s="3" t="s">
        <v>169</v>
      </c>
      <c r="B7" s="6" t="s">
        <v>170</v>
      </c>
      <c r="C7" s="11" t="n">
        <v>1250</v>
      </c>
    </row>
    <row r="8" customFormat="false" ht="15" hidden="false" customHeight="false" outlineLevel="0" collapsed="false">
      <c r="A8" s="2" t="s">
        <v>171</v>
      </c>
    </row>
    <row r="10" customFormat="false" ht="27.75" hidden="false" customHeight="true" outlineLevel="0" collapsed="false">
      <c r="A10" s="5" t="s">
        <v>172</v>
      </c>
      <c r="B10" s="5" t="s">
        <v>173</v>
      </c>
      <c r="C10" s="5" t="s">
        <v>174</v>
      </c>
    </row>
    <row r="11" customFormat="false" ht="30" hidden="false" customHeight="true" outlineLevel="0" collapsed="false">
      <c r="A11" s="3" t="s">
        <v>175</v>
      </c>
      <c r="B11" s="6" t="s">
        <v>176</v>
      </c>
      <c r="C11" s="4" t="s">
        <v>177</v>
      </c>
    </row>
    <row r="12" customFormat="false" ht="30" hidden="false" customHeight="true" outlineLevel="0" collapsed="false">
      <c r="A12" s="3" t="s">
        <v>178</v>
      </c>
      <c r="B12" s="6" t="s">
        <v>179</v>
      </c>
      <c r="C12" s="4" t="s">
        <v>177</v>
      </c>
    </row>
    <row r="13" customFormat="false" ht="30" hidden="false" customHeight="true" outlineLevel="0" collapsed="false">
      <c r="A13" s="3" t="s">
        <v>180</v>
      </c>
      <c r="B13" s="6" t="s">
        <v>181</v>
      </c>
      <c r="C13" s="4" t="s">
        <v>177</v>
      </c>
    </row>
    <row r="14" customFormat="false" ht="30" hidden="false" customHeight="true" outlineLevel="0" collapsed="false">
      <c r="A14" s="3" t="s">
        <v>182</v>
      </c>
      <c r="B14" s="6" t="s">
        <v>183</v>
      </c>
      <c r="C14" s="4" t="s">
        <v>177</v>
      </c>
    </row>
    <row r="15" customFormat="false" ht="30" hidden="false" customHeight="true" outlineLevel="0" collapsed="false">
      <c r="A15" s="3" t="s">
        <v>184</v>
      </c>
      <c r="B15" s="6" t="s">
        <v>185</v>
      </c>
      <c r="C15" s="4" t="s">
        <v>186</v>
      </c>
    </row>
    <row r="16" customFormat="false" ht="30" hidden="false" customHeight="true" outlineLevel="0" collapsed="false">
      <c r="A16" s="3" t="s">
        <v>187</v>
      </c>
      <c r="B16" s="6" t="s">
        <v>188</v>
      </c>
      <c r="C16" s="4" t="s">
        <v>186</v>
      </c>
    </row>
    <row r="17" customFormat="false" ht="30" hidden="false" customHeight="true" outlineLevel="0" collapsed="false">
      <c r="A17" s="3" t="s">
        <v>189</v>
      </c>
      <c r="B17" s="6" t="s">
        <v>190</v>
      </c>
      <c r="C17" s="4" t="s">
        <v>186</v>
      </c>
    </row>
    <row r="18" customFormat="false" ht="30" hidden="false" customHeight="true" outlineLevel="0" collapsed="false">
      <c r="A18" s="3" t="s">
        <v>191</v>
      </c>
      <c r="B18" s="6" t="s">
        <v>192</v>
      </c>
      <c r="C18" s="4" t="s">
        <v>193</v>
      </c>
    </row>
    <row r="19" customFormat="false" ht="30" hidden="false" customHeight="true" outlineLevel="0" collapsed="false">
      <c r="A19" s="3" t="s">
        <v>194</v>
      </c>
      <c r="B19" s="6" t="s">
        <v>195</v>
      </c>
      <c r="C19" s="4" t="s">
        <v>196</v>
      </c>
    </row>
    <row r="20" customFormat="false" ht="30" hidden="false" customHeight="true" outlineLevel="0" collapsed="false">
      <c r="A20" s="3" t="s">
        <v>197</v>
      </c>
      <c r="B20" s="6" t="s">
        <v>198</v>
      </c>
      <c r="C20" s="4" t="s">
        <v>199</v>
      </c>
    </row>
    <row r="21" customFormat="false" ht="30" hidden="false" customHeight="true" outlineLevel="0" collapsed="false">
      <c r="A21" s="3" t="s">
        <v>200</v>
      </c>
      <c r="B21" s="6" t="s">
        <v>201</v>
      </c>
      <c r="C21" s="4" t="s">
        <v>199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2026-10-06T23:12:26Z</dcterms:created>
  <dc:creator>openpyxl</dc:creator>
  <dc:description/>
  <dc:language>en-US</dc:language>
  <cp:lastModifiedBy/>
  <dcterms:modified xsi:type="dcterms:W3CDTF">2026-10-06T23:12:26Z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